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checkCompatibility="1" autoCompressPictures="0"/>
  <bookViews>
    <workbookView xWindow="4240" yWindow="300" windowWidth="25600" windowHeight="19020" tabRatio="500"/>
  </bookViews>
  <sheets>
    <sheet name="Totaal" sheetId="1" r:id="rId1"/>
    <sheet name="Facturatie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0" i="1" l="1"/>
  <c r="N10" i="1"/>
  <c r="N18" i="1"/>
  <c r="T31" i="1"/>
  <c r="N25" i="1"/>
  <c r="P25" i="1"/>
  <c r="R25" i="1"/>
  <c r="R31" i="1"/>
  <c r="R29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N14" i="1"/>
  <c r="N29" i="1"/>
  <c r="T25" i="1"/>
  <c r="J29" i="1"/>
  <c r="J27" i="1"/>
  <c r="F31" i="1"/>
  <c r="N11" i="1"/>
  <c r="N9" i="1"/>
  <c r="J25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P4" i="2"/>
  <c r="P5" i="2"/>
  <c r="P9" i="2"/>
  <c r="P15" i="2"/>
  <c r="P20" i="2"/>
  <c r="P22" i="2"/>
  <c r="P24" i="2"/>
  <c r="L4" i="2"/>
  <c r="N4" i="2"/>
  <c r="L5" i="2"/>
  <c r="N5" i="2"/>
  <c r="L9" i="2"/>
  <c r="N9" i="2"/>
  <c r="L15" i="2"/>
  <c r="N15" i="2"/>
  <c r="L6" i="2"/>
  <c r="N6" i="2"/>
  <c r="L7" i="2"/>
  <c r="N7" i="2"/>
  <c r="L8" i="2"/>
  <c r="N8" i="2"/>
  <c r="L10" i="2"/>
  <c r="N10" i="2"/>
  <c r="L11" i="2"/>
  <c r="N11" i="2"/>
  <c r="L12" i="2"/>
  <c r="N12" i="2"/>
  <c r="L13" i="2"/>
  <c r="N13" i="2"/>
  <c r="L14" i="2"/>
  <c r="N14" i="2"/>
  <c r="L16" i="2"/>
  <c r="N16" i="2"/>
  <c r="L17" i="2"/>
  <c r="N17" i="2"/>
  <c r="L18" i="2"/>
  <c r="N18" i="2"/>
  <c r="N20" i="2"/>
  <c r="L22" i="2"/>
  <c r="N22" i="2"/>
  <c r="N24" i="2"/>
  <c r="L20" i="2"/>
  <c r="L24" i="2"/>
  <c r="F24" i="2"/>
  <c r="F22" i="2"/>
  <c r="J22" i="2"/>
  <c r="P13" i="2"/>
  <c r="P6" i="2"/>
  <c r="P18" i="2"/>
  <c r="P17" i="2"/>
  <c r="P16" i="2"/>
  <c r="P14" i="2"/>
  <c r="P12" i="2"/>
  <c r="P11" i="2"/>
  <c r="P10" i="2"/>
  <c r="P8" i="2"/>
  <c r="P7" i="2"/>
  <c r="J20" i="2"/>
  <c r="E4" i="2"/>
  <c r="F4" i="2"/>
  <c r="E5" i="2"/>
  <c r="F5" i="2"/>
  <c r="E6" i="2"/>
  <c r="F6" i="2"/>
  <c r="E7" i="2"/>
  <c r="F7" i="2"/>
  <c r="E8" i="2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F20" i="2"/>
  <c r="E20" i="2"/>
  <c r="D20" i="2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F25" i="1"/>
  <c r="N31" i="1"/>
  <c r="L25" i="1"/>
  <c r="L31" i="1"/>
  <c r="P31" i="1"/>
  <c r="F29" i="1"/>
  <c r="E9" i="1"/>
  <c r="F9" i="1"/>
  <c r="E23" i="1"/>
  <c r="F23" i="1"/>
  <c r="E25" i="1"/>
  <c r="F27" i="1"/>
  <c r="D25" i="1"/>
</calcChain>
</file>

<file path=xl/comments1.xml><?xml version="1.0" encoding="utf-8"?>
<comments xmlns="http://schemas.openxmlformats.org/spreadsheetml/2006/main">
  <authors>
    <author>Kim van Kampen</author>
  </authors>
  <commentList>
    <comment ref="Q4" authorId="0">
      <text>
        <r>
          <rPr>
            <b/>
            <sz val="9"/>
            <color indexed="81"/>
            <rFont val="Calibri"/>
            <family val="2"/>
          </rPr>
          <t>Kim van Kampen:</t>
        </r>
        <r>
          <rPr>
            <sz val="9"/>
            <color indexed="81"/>
            <rFont val="Calibri"/>
            <family val="2"/>
          </rPr>
          <t xml:space="preserve">
Factuur 15700019
</t>
        </r>
      </text>
    </comment>
    <comment ref="R4" authorId="0">
      <text>
        <r>
          <rPr>
            <b/>
            <sz val="9"/>
            <color indexed="81"/>
            <rFont val="Calibri"/>
            <family val="2"/>
          </rPr>
          <t>Kim van Kampen:</t>
        </r>
        <r>
          <rPr>
            <sz val="9"/>
            <color indexed="81"/>
            <rFont val="Calibri"/>
            <family val="2"/>
          </rPr>
          <t xml:space="preserve">
Factuur 15700020
</t>
        </r>
      </text>
    </comment>
    <comment ref="S4" authorId="0">
      <text>
        <r>
          <rPr>
            <b/>
            <sz val="9"/>
            <color indexed="81"/>
            <rFont val="Calibri"/>
            <family val="2"/>
          </rPr>
          <t>Kim van Kampen:</t>
        </r>
        <r>
          <rPr>
            <sz val="9"/>
            <color indexed="81"/>
            <rFont val="Calibri"/>
            <family val="2"/>
          </rPr>
          <t xml:space="preserve">
Factuur 15700021</t>
        </r>
      </text>
    </comment>
    <comment ref="Q5" authorId="0">
      <text>
        <r>
          <rPr>
            <b/>
            <sz val="9"/>
            <color indexed="81"/>
            <rFont val="Calibri"/>
            <family val="2"/>
          </rPr>
          <t>Kim van Kampen:</t>
        </r>
        <r>
          <rPr>
            <sz val="9"/>
            <color indexed="81"/>
            <rFont val="Calibri"/>
            <family val="2"/>
          </rPr>
          <t xml:space="preserve">
Factuur Pietje precies 
</t>
        </r>
      </text>
    </comment>
    <comment ref="R5" authorId="0">
      <text>
        <r>
          <rPr>
            <b/>
            <sz val="9"/>
            <color indexed="81"/>
            <rFont val="Calibri"/>
            <family val="2"/>
          </rPr>
          <t>Kim van Kampen:</t>
        </r>
        <r>
          <rPr>
            <sz val="9"/>
            <color indexed="81"/>
            <rFont val="Calibri"/>
            <family val="2"/>
          </rPr>
          <t xml:space="preserve">
Factuur Gooi en Vecht 2015-0114
</t>
        </r>
      </text>
    </comment>
    <comment ref="Q6" authorId="0">
      <text>
        <r>
          <rPr>
            <b/>
            <sz val="9"/>
            <color indexed="81"/>
            <rFont val="Calibri"/>
            <family val="2"/>
          </rPr>
          <t>Kim van Kampen:</t>
        </r>
        <r>
          <rPr>
            <sz val="9"/>
            <color indexed="81"/>
            <rFont val="Calibri"/>
            <family val="2"/>
          </rPr>
          <t xml:space="preserve">
Factuur markt d.d. 07-06-2015
</t>
        </r>
      </text>
    </comment>
    <comment ref="R6" authorId="0">
      <text>
        <r>
          <rPr>
            <b/>
            <sz val="9"/>
            <color indexed="81"/>
            <rFont val="Calibri"/>
            <family val="2"/>
          </rPr>
          <t>Kim van Kampen:</t>
        </r>
        <r>
          <rPr>
            <sz val="9"/>
            <color indexed="81"/>
            <rFont val="Calibri"/>
            <family val="2"/>
          </rPr>
          <t xml:space="preserve">
Factuur markt 06-09-2015
</t>
        </r>
      </text>
    </comment>
    <comment ref="Q9" authorId="0">
      <text>
        <r>
          <rPr>
            <b/>
            <sz val="9"/>
            <color indexed="81"/>
            <rFont val="Calibri"/>
            <family val="2"/>
          </rPr>
          <t>Kim van Kampen:</t>
        </r>
        <r>
          <rPr>
            <sz val="9"/>
            <color indexed="81"/>
            <rFont val="Calibri"/>
            <family val="2"/>
          </rPr>
          <t xml:space="preserve">
Factuut 158310083
</t>
        </r>
      </text>
    </comment>
    <comment ref="Q13" authorId="0">
      <text>
        <r>
          <rPr>
            <b/>
            <sz val="9"/>
            <color indexed="81"/>
            <rFont val="Calibri"/>
            <family val="2"/>
          </rPr>
          <t>Kim van Kampen:</t>
        </r>
        <r>
          <rPr>
            <sz val="9"/>
            <color indexed="81"/>
            <rFont val="Calibri"/>
            <family val="2"/>
          </rPr>
          <t xml:space="preserve">
Factuur 20150330
</t>
        </r>
      </text>
    </comment>
    <comment ref="Q15" authorId="0">
      <text>
        <r>
          <rPr>
            <b/>
            <sz val="9"/>
            <color indexed="81"/>
            <rFont val="Calibri"/>
            <family val="2"/>
          </rPr>
          <t>Kim van Kampen:</t>
        </r>
        <r>
          <rPr>
            <sz val="9"/>
            <color indexed="81"/>
            <rFont val="Calibri"/>
            <family val="2"/>
          </rPr>
          <t xml:space="preserve">
Mix factuur 400150131</t>
        </r>
      </text>
    </comment>
    <comment ref="Q22" authorId="0">
      <text>
        <r>
          <rPr>
            <b/>
            <sz val="9"/>
            <color indexed="81"/>
            <rFont val="Calibri"/>
            <family val="2"/>
          </rPr>
          <t>Kim van Kampen:</t>
        </r>
        <r>
          <rPr>
            <sz val="9"/>
            <color indexed="81"/>
            <rFont val="Calibri"/>
            <family val="2"/>
          </rPr>
          <t xml:space="preserve">
Factuur Alive HA2015-047</t>
        </r>
      </text>
    </comment>
    <comment ref="R22" authorId="0">
      <text>
        <r>
          <rPr>
            <b/>
            <sz val="9"/>
            <color indexed="81"/>
            <rFont val="Calibri"/>
            <family val="2"/>
          </rPr>
          <t>Kim van Kampen:</t>
        </r>
        <r>
          <rPr>
            <sz val="9"/>
            <color indexed="81"/>
            <rFont val="Calibri"/>
            <family val="2"/>
          </rPr>
          <t xml:space="preserve">
Factuut Rondje 035  2015.024
</t>
        </r>
      </text>
    </comment>
  </commentList>
</comments>
</file>

<file path=xl/sharedStrings.xml><?xml version="1.0" encoding="utf-8"?>
<sst xmlns="http://schemas.openxmlformats.org/spreadsheetml/2006/main" count="55" uniqueCount="36">
  <si>
    <t>Arenapark</t>
  </si>
  <si>
    <t>Centrum</t>
  </si>
  <si>
    <t xml:space="preserve">De Gijsbrecht </t>
  </si>
  <si>
    <t xml:space="preserve">Kerkelanden </t>
  </si>
  <si>
    <t>Landelijk gebied Noord</t>
  </si>
  <si>
    <t xml:space="preserve">Media Park </t>
  </si>
  <si>
    <t xml:space="preserve">Monnikenberg </t>
  </si>
  <si>
    <t xml:space="preserve">Noordoost </t>
  </si>
  <si>
    <t xml:space="preserve">Noordwest </t>
  </si>
  <si>
    <t xml:space="preserve">Oost </t>
  </si>
  <si>
    <t xml:space="preserve">Spoorzone </t>
  </si>
  <si>
    <t xml:space="preserve">Werklocatie Zuidwest </t>
  </si>
  <si>
    <t xml:space="preserve">Zuid </t>
  </si>
  <si>
    <t>Zuidoost</t>
  </si>
  <si>
    <t>Trekkingsgebied</t>
  </si>
  <si>
    <t>Landelijk gebied Zuid</t>
  </si>
  <si>
    <t>Hilversum breed</t>
  </si>
  <si>
    <t>Marge</t>
  </si>
  <si>
    <t>Te besteden</t>
  </si>
  <si>
    <t>Ingediend:</t>
  </si>
  <si>
    <t>Goedgekeurd:</t>
  </si>
  <si>
    <t>Nog te besteden:</t>
  </si>
  <si>
    <t>Te reserveren:</t>
  </si>
  <si>
    <t>Datum:</t>
  </si>
  <si>
    <t>Gewijzigd:</t>
  </si>
  <si>
    <t>Perc. BTW bedrijven</t>
  </si>
  <si>
    <t>Gefactureerd</t>
  </si>
  <si>
    <t>Facturen</t>
  </si>
  <si>
    <t>Goedgekeurd + te reserveren</t>
  </si>
  <si>
    <t>Saldo</t>
  </si>
  <si>
    <t xml:space="preserve">Netto tussenstand </t>
  </si>
  <si>
    <t>Netto te besteden exclusief Btw</t>
  </si>
  <si>
    <t>Te besteden voor belastingdienst incl. btw</t>
  </si>
  <si>
    <t>Gefactureerd per 22-09</t>
  </si>
  <si>
    <t>Note.</t>
  </si>
  <si>
    <t>Dit schema is gewijzigd nav overleg met belastingdienst. Bedragen zijn nu excl. btw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</si>
</sst>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_-* #,##0.00\-;_-* &quot;-&quot;??_-;_-@_-"/>
    <numFmt numFmtId="164" formatCode="_-* #,##0_-;_-* #,##0\-;_-* &quot;-&quot;??_-;_-@_-"/>
    <numFmt numFmtId="165" formatCode="_-* #,##0.0000_-;_-* #,##0.0000\-;_-* &quot;-&quot;??_-;_-@_-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1"/>
      <name val="Tahoma"/>
    </font>
    <font>
      <sz val="12"/>
      <color theme="1"/>
      <name val="Tahoma"/>
    </font>
    <font>
      <b/>
      <sz val="12"/>
      <color theme="1"/>
      <name val="Tahoma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2"/>
      <color rgb="FF000000"/>
      <name val="Tahoma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7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0">
    <xf numFmtId="0" fontId="0" fillId="0" borderId="0" xfId="0"/>
    <xf numFmtId="4" fontId="0" fillId="0" borderId="0" xfId="0" applyNumberFormat="1"/>
    <xf numFmtId="0" fontId="5" fillId="0" borderId="0" xfId="0" applyFont="1"/>
    <xf numFmtId="0" fontId="6" fillId="0" borderId="0" xfId="0" applyFont="1"/>
    <xf numFmtId="164" fontId="6" fillId="0" borderId="0" xfId="1" applyNumberFormat="1" applyFont="1"/>
    <xf numFmtId="164" fontId="6" fillId="0" borderId="2" xfId="1" applyNumberFormat="1" applyFont="1" applyBorder="1" applyAlignment="1">
      <alignment horizontal="left" indent="2"/>
    </xf>
    <xf numFmtId="43" fontId="6" fillId="0" borderId="2" xfId="1" applyFont="1" applyBorder="1"/>
    <xf numFmtId="43" fontId="6" fillId="0" borderId="0" xfId="1" applyFont="1" applyBorder="1"/>
    <xf numFmtId="43" fontId="6" fillId="0" borderId="0" xfId="1" applyFont="1"/>
    <xf numFmtId="164" fontId="6" fillId="0" borderId="3" xfId="1" applyNumberFormat="1" applyFont="1" applyBorder="1" applyAlignment="1">
      <alignment horizontal="left" indent="2"/>
    </xf>
    <xf numFmtId="43" fontId="6" fillId="0" borderId="3" xfId="1" applyFont="1" applyBorder="1"/>
    <xf numFmtId="164" fontId="6" fillId="0" borderId="4" xfId="1" applyNumberFormat="1" applyFont="1" applyBorder="1" applyAlignment="1">
      <alignment horizontal="left" indent="2"/>
    </xf>
    <xf numFmtId="43" fontId="6" fillId="0" borderId="4" xfId="1" applyFont="1" applyBorder="1"/>
    <xf numFmtId="164" fontId="6" fillId="0" borderId="0" xfId="1" applyNumberFormat="1" applyFont="1" applyBorder="1" applyAlignment="1">
      <alignment horizontal="left" indent="2"/>
    </xf>
    <xf numFmtId="164" fontId="6" fillId="0" borderId="1" xfId="1" applyNumberFormat="1" applyFont="1" applyBorder="1" applyAlignment="1">
      <alignment horizontal="left" indent="2"/>
    </xf>
    <xf numFmtId="164" fontId="6" fillId="0" borderId="1" xfId="0" applyNumberFormat="1" applyFont="1" applyBorder="1"/>
    <xf numFmtId="43" fontId="6" fillId="0" borderId="1" xfId="1" applyFont="1" applyBorder="1"/>
    <xf numFmtId="164" fontId="6" fillId="0" borderId="0" xfId="1" applyNumberFormat="1" applyFont="1" applyAlignment="1">
      <alignment horizontal="left" indent="2"/>
    </xf>
    <xf numFmtId="164" fontId="6" fillId="0" borderId="0" xfId="0" applyNumberFormat="1" applyFont="1"/>
    <xf numFmtId="164" fontId="6" fillId="0" borderId="5" xfId="1" applyNumberFormat="1" applyFont="1" applyBorder="1" applyAlignment="1">
      <alignment horizontal="left" indent="2"/>
    </xf>
    <xf numFmtId="164" fontId="6" fillId="0" borderId="6" xfId="0" applyNumberFormat="1" applyFont="1" applyBorder="1"/>
    <xf numFmtId="4" fontId="6" fillId="0" borderId="0" xfId="0" applyNumberFormat="1" applyFont="1"/>
    <xf numFmtId="165" fontId="6" fillId="0" borderId="5" xfId="0" applyNumberFormat="1" applyFont="1" applyBorder="1"/>
    <xf numFmtId="164" fontId="6" fillId="0" borderId="0" xfId="0" applyNumberFormat="1" applyFont="1" applyBorder="1"/>
    <xf numFmtId="9" fontId="6" fillId="0" borderId="2" xfId="38" applyFont="1" applyBorder="1"/>
    <xf numFmtId="9" fontId="6" fillId="0" borderId="3" xfId="38" applyFont="1" applyBorder="1"/>
    <xf numFmtId="9" fontId="6" fillId="0" borderId="4" xfId="38" applyFont="1" applyBorder="1"/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9" fontId="6" fillId="0" borderId="0" xfId="0" applyNumberFormat="1" applyFont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9" fontId="6" fillId="0" borderId="1" xfId="0" applyNumberFormat="1" applyFont="1" applyBorder="1" applyAlignment="1">
      <alignment horizontal="center" vertical="top"/>
    </xf>
    <xf numFmtId="9" fontId="6" fillId="0" borderId="1" xfId="38" applyFont="1" applyBorder="1"/>
    <xf numFmtId="43" fontId="0" fillId="0" borderId="3" xfId="1" applyFont="1" applyBorder="1"/>
    <xf numFmtId="43" fontId="0" fillId="0" borderId="1" xfId="1" applyFont="1" applyBorder="1"/>
    <xf numFmtId="0" fontId="0" fillId="0" borderId="7" xfId="0" applyBorder="1"/>
    <xf numFmtId="0" fontId="0" fillId="0" borderId="6" xfId="0" applyBorder="1"/>
    <xf numFmtId="0" fontId="6" fillId="0" borderId="5" xfId="0" applyFont="1" applyFill="1" applyBorder="1" applyAlignment="1">
      <alignment vertical="top"/>
    </xf>
    <xf numFmtId="43" fontId="0" fillId="0" borderId="2" xfId="1" applyFont="1" applyBorder="1"/>
    <xf numFmtId="43" fontId="0" fillId="0" borderId="4" xfId="1" applyFont="1" applyBorder="1"/>
    <xf numFmtId="43" fontId="0" fillId="0" borderId="0" xfId="1" applyFont="1"/>
    <xf numFmtId="0" fontId="6" fillId="2" borderId="0" xfId="0" applyFont="1" applyFill="1"/>
    <xf numFmtId="164" fontId="6" fillId="2" borderId="0" xfId="1" applyNumberFormat="1" applyFont="1" applyFill="1"/>
    <xf numFmtId="164" fontId="6" fillId="2" borderId="3" xfId="1" applyNumberFormat="1" applyFont="1" applyFill="1" applyBorder="1" applyAlignment="1">
      <alignment horizontal="left" indent="2"/>
    </xf>
    <xf numFmtId="9" fontId="6" fillId="2" borderId="3" xfId="38" applyFont="1" applyFill="1" applyBorder="1"/>
    <xf numFmtId="43" fontId="6" fillId="2" borderId="3" xfId="1" applyFont="1" applyFill="1" applyBorder="1"/>
    <xf numFmtId="43" fontId="6" fillId="2" borderId="0" xfId="1" applyFont="1" applyFill="1" applyBorder="1"/>
    <xf numFmtId="43" fontId="6" fillId="2" borderId="0" xfId="1" applyFont="1" applyFill="1"/>
    <xf numFmtId="0" fontId="0" fillId="2" borderId="0" xfId="0" applyFill="1"/>
    <xf numFmtId="43" fontId="0" fillId="2" borderId="3" xfId="1" applyFont="1" applyFill="1" applyBorder="1"/>
    <xf numFmtId="43" fontId="0" fillId="2" borderId="0" xfId="1" applyFont="1" applyFill="1"/>
    <xf numFmtId="164" fontId="6" fillId="2" borderId="0" xfId="1" applyNumberFormat="1" applyFont="1" applyFill="1" applyBorder="1" applyAlignment="1">
      <alignment horizontal="left" indent="2"/>
    </xf>
    <xf numFmtId="164" fontId="6" fillId="0" borderId="1" xfId="1" applyNumberFormat="1" applyFont="1" applyBorder="1"/>
    <xf numFmtId="164" fontId="0" fillId="0" borderId="1" xfId="0" applyNumberFormat="1" applyBorder="1"/>
    <xf numFmtId="164" fontId="6" fillId="0" borderId="2" xfId="38" applyNumberFormat="1" applyFont="1" applyBorder="1"/>
    <xf numFmtId="164" fontId="6" fillId="0" borderId="3" xfId="38" applyNumberFormat="1" applyFont="1" applyBorder="1"/>
    <xf numFmtId="164" fontId="6" fillId="0" borderId="4" xfId="38" applyNumberFormat="1" applyFont="1" applyBorder="1"/>
    <xf numFmtId="164" fontId="6" fillId="3" borderId="2" xfId="1" applyNumberFormat="1" applyFont="1" applyFill="1" applyBorder="1" applyAlignment="1">
      <alignment horizontal="left" indent="2"/>
    </xf>
    <xf numFmtId="164" fontId="6" fillId="3" borderId="3" xfId="1" applyNumberFormat="1" applyFont="1" applyFill="1" applyBorder="1" applyAlignment="1">
      <alignment horizontal="left" indent="2"/>
    </xf>
    <xf numFmtId="164" fontId="6" fillId="3" borderId="4" xfId="1" applyNumberFormat="1" applyFont="1" applyFill="1" applyBorder="1" applyAlignment="1">
      <alignment horizontal="left" indent="2"/>
    </xf>
    <xf numFmtId="9" fontId="6" fillId="3" borderId="1" xfId="0" applyNumberFormat="1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vertical="top" wrapText="1"/>
    </xf>
    <xf numFmtId="9" fontId="6" fillId="3" borderId="2" xfId="38" applyFont="1" applyFill="1" applyBorder="1"/>
    <xf numFmtId="9" fontId="6" fillId="3" borderId="3" xfId="38" applyFont="1" applyFill="1" applyBorder="1"/>
    <xf numFmtId="9" fontId="6" fillId="3" borderId="4" xfId="38" applyFont="1" applyFill="1" applyBorder="1"/>
    <xf numFmtId="9" fontId="6" fillId="3" borderId="1" xfId="38" applyFont="1" applyFill="1" applyBorder="1"/>
    <xf numFmtId="164" fontId="6" fillId="3" borderId="6" xfId="1" applyNumberFormat="1" applyFont="1" applyFill="1" applyBorder="1"/>
    <xf numFmtId="164" fontId="6" fillId="0" borderId="1" xfId="38" applyNumberFormat="1" applyFont="1" applyBorder="1"/>
    <xf numFmtId="0" fontId="6" fillId="4" borderId="1" xfId="0" applyFont="1" applyFill="1" applyBorder="1" applyAlignment="1">
      <alignment vertical="top" wrapText="1"/>
    </xf>
    <xf numFmtId="43" fontId="6" fillId="4" borderId="1" xfId="1" applyFont="1" applyFill="1" applyBorder="1"/>
    <xf numFmtId="43" fontId="6" fillId="0" borderId="1" xfId="1" applyFont="1" applyBorder="1" applyAlignment="1">
      <alignment vertical="top"/>
    </xf>
    <xf numFmtId="43" fontId="11" fillId="4" borderId="2" xfId="1" applyFont="1" applyFill="1" applyBorder="1"/>
    <xf numFmtId="43" fontId="11" fillId="4" borderId="3" xfId="1" applyFont="1" applyFill="1" applyBorder="1"/>
    <xf numFmtId="43" fontId="11" fillId="4" borderId="4" xfId="1" applyFont="1" applyFill="1" applyBorder="1"/>
    <xf numFmtId="43" fontId="6" fillId="0" borderId="1" xfId="0" applyNumberFormat="1" applyFont="1" applyBorder="1"/>
    <xf numFmtId="0" fontId="0" fillId="3" borderId="0" xfId="0" applyFill="1"/>
    <xf numFmtId="43" fontId="0" fillId="3" borderId="0" xfId="1" applyFont="1" applyFill="1"/>
    <xf numFmtId="0" fontId="12" fillId="3" borderId="0" xfId="0" applyFont="1" applyFill="1"/>
    <xf numFmtId="15" fontId="0" fillId="0" borderId="0" xfId="0" applyNumberFormat="1" applyAlignment="1">
      <alignment horizontal="right"/>
    </xf>
  </cellXfs>
  <cellStyles count="87">
    <cellStyle name="Gevolgde hyperlink" xfId="3" builtinId="9" hidden="1"/>
    <cellStyle name="Gevolgde hyperlink" xfId="5" builtinId="9" hidden="1"/>
    <cellStyle name="Gevolgde hyperlink" xfId="7" builtinId="9" hidden="1"/>
    <cellStyle name="Gevolgde hyperlink" xfId="9" builtinId="9" hidden="1"/>
    <cellStyle name="Gevolgde hyperlink" xfId="11" builtinId="9" hidden="1"/>
    <cellStyle name="Gevolgde hyperlink" xfId="13" builtinId="9" hidden="1"/>
    <cellStyle name="Gevolgde hyperlink" xfId="15" builtinId="9" hidden="1"/>
    <cellStyle name="Gevolgde hyperlink" xfId="17" builtinId="9" hidden="1"/>
    <cellStyle name="Gevolgde hyperlink" xfId="19" builtinId="9" hidden="1"/>
    <cellStyle name="Gevolgde hyperlink" xfId="21" builtinId="9" hidden="1"/>
    <cellStyle name="Gevolgde hyperlink" xfId="23" builtinId="9" hidden="1"/>
    <cellStyle name="Gevolgde hyperlink" xfId="25" builtinId="9" hidden="1"/>
    <cellStyle name="Gevolgde hyperlink" xfId="27" builtinId="9" hidden="1"/>
    <cellStyle name="Gevolgde hyperlink" xfId="29" builtinId="9" hidden="1"/>
    <cellStyle name="Gevolgde hyperlink" xfId="31" builtinId="9" hidden="1"/>
    <cellStyle name="Gevolgde hyperlink" xfId="33" builtinId="9" hidden="1"/>
    <cellStyle name="Gevolgde hyperlink" xfId="35" builtinId="9" hidden="1"/>
    <cellStyle name="Gevolgde hyperlink" xfId="37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Komma" xfId="1" builtinId="3"/>
    <cellStyle name="Normaal" xfId="0" builtinId="0"/>
    <cellStyle name="Procent" xfId="38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1028700</xdr:colOff>
      <xdr:row>0</xdr:row>
      <xdr:rowOff>0</xdr:rowOff>
    </xdr:from>
    <xdr:to>
      <xdr:col>17</xdr:col>
      <xdr:colOff>1292225</xdr:colOff>
      <xdr:row>4</xdr:row>
      <xdr:rowOff>40374</xdr:rowOff>
    </xdr:to>
    <xdr:pic>
      <xdr:nvPicPr>
        <xdr:cNvPr id="2" name="Afbeelding 1" descr="Logo Stadsfonds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7600" y="0"/>
          <a:ext cx="1736725" cy="903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T38"/>
  <sheetViews>
    <sheetView tabSelected="1" workbookViewId="0">
      <selection activeCell="U20" sqref="U20"/>
    </sheetView>
  </sheetViews>
  <sheetFormatPr baseColWidth="10" defaultColWidth="11" defaultRowHeight="15" x14ac:dyDescent="0"/>
  <cols>
    <col min="4" max="4" width="11.5" hidden="1" customWidth="1"/>
    <col min="5" max="5" width="15.5" bestFit="1" customWidth="1"/>
    <col min="6" max="6" width="13.83203125" customWidth="1"/>
    <col min="7" max="7" width="2" customWidth="1"/>
    <col min="8" max="8" width="10.1640625" customWidth="1"/>
    <col min="9" max="9" width="2" customWidth="1"/>
    <col min="10" max="10" width="15.83203125" customWidth="1"/>
    <col min="11" max="11" width="2" customWidth="1"/>
    <col min="12" max="12" width="16.6640625" customWidth="1"/>
    <col min="13" max="13" width="2.33203125" customWidth="1"/>
    <col min="14" max="14" width="16" customWidth="1"/>
    <col min="15" max="15" width="2.33203125" customWidth="1"/>
    <col min="16" max="16" width="17" customWidth="1"/>
    <col min="17" max="17" width="2.33203125" customWidth="1"/>
    <col min="18" max="18" width="18" style="41" customWidth="1"/>
    <col min="19" max="19" width="2.6640625" customWidth="1"/>
    <col min="20" max="20" width="14.1640625" hidden="1" customWidth="1"/>
  </cols>
  <sheetData>
    <row r="2" spans="1:20" ht="23">
      <c r="A2" s="2" t="s">
        <v>30</v>
      </c>
    </row>
    <row r="4" spans="1:20">
      <c r="A4" t="s">
        <v>23</v>
      </c>
      <c r="B4" s="79">
        <v>42102</v>
      </c>
      <c r="C4" s="79"/>
    </row>
    <row r="5" spans="1:20" ht="16">
      <c r="A5" t="s">
        <v>24</v>
      </c>
      <c r="B5" s="79">
        <v>42313</v>
      </c>
      <c r="C5" s="7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8"/>
    </row>
    <row r="6" spans="1:20" ht="16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8"/>
    </row>
    <row r="7" spans="1:20" ht="47" customHeight="1">
      <c r="A7" s="27" t="s">
        <v>14</v>
      </c>
      <c r="B7" s="28"/>
      <c r="C7" s="28"/>
      <c r="D7" s="28"/>
      <c r="E7" s="29"/>
      <c r="F7" s="61" t="s">
        <v>32</v>
      </c>
      <c r="G7" s="28"/>
      <c r="H7" s="62" t="s">
        <v>25</v>
      </c>
      <c r="I7" s="28"/>
      <c r="J7" s="31" t="s">
        <v>31</v>
      </c>
      <c r="K7" s="28"/>
      <c r="L7" s="30" t="s">
        <v>19</v>
      </c>
      <c r="M7" s="28"/>
      <c r="N7" s="30" t="s">
        <v>20</v>
      </c>
      <c r="O7" s="28"/>
      <c r="P7" s="30" t="s">
        <v>22</v>
      </c>
      <c r="Q7" s="28"/>
      <c r="R7" s="71" t="s">
        <v>21</v>
      </c>
      <c r="T7" s="69" t="s">
        <v>33</v>
      </c>
    </row>
    <row r="8" spans="1:20" ht="16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8"/>
    </row>
    <row r="9" spans="1:20" ht="16">
      <c r="A9" s="3" t="s">
        <v>0</v>
      </c>
      <c r="B9" s="3"/>
      <c r="C9" s="3"/>
      <c r="D9" s="4">
        <v>83852</v>
      </c>
      <c r="E9" s="5">
        <f>+D9*0.9</f>
        <v>75466.8</v>
      </c>
      <c r="F9" s="58">
        <f>+E9*0.9</f>
        <v>67920.12000000001</v>
      </c>
      <c r="G9" s="3"/>
      <c r="H9" s="63">
        <v>0.90739999999999998</v>
      </c>
      <c r="I9" s="3"/>
      <c r="J9" s="55">
        <f>-(100%-H9)*21%*F9+F9</f>
        <v>66599.345346480011</v>
      </c>
      <c r="K9" s="3"/>
      <c r="L9" s="6"/>
      <c r="M9" s="7"/>
      <c r="N9" s="6">
        <f>48000</f>
        <v>48000</v>
      </c>
      <c r="O9" s="8"/>
      <c r="P9" s="6"/>
      <c r="Q9" s="3"/>
      <c r="R9" s="6">
        <f>+J9-N9-P9</f>
        <v>18599.345346480011</v>
      </c>
      <c r="T9" s="72">
        <v>29303.93</v>
      </c>
    </row>
    <row r="10" spans="1:20" ht="16">
      <c r="A10" s="3" t="s">
        <v>1</v>
      </c>
      <c r="B10" s="3"/>
      <c r="C10" s="3"/>
      <c r="D10" s="4">
        <v>226744</v>
      </c>
      <c r="E10" s="9">
        <f t="shared" ref="E10:F22" si="0">+D10*0.9</f>
        <v>204069.6</v>
      </c>
      <c r="F10" s="59">
        <f t="shared" si="0"/>
        <v>183662.64</v>
      </c>
      <c r="G10" s="3"/>
      <c r="H10" s="64">
        <v>0.94740000000000002</v>
      </c>
      <c r="I10" s="3"/>
      <c r="J10" s="56">
        <f t="shared" ref="J10:J23" si="1">-(100%-H10)*21%*F10+F10</f>
        <v>181633.90247856002</v>
      </c>
      <c r="K10" s="3"/>
      <c r="L10" s="10"/>
      <c r="M10" s="7"/>
      <c r="N10" s="10">
        <f>7259.76*2+35010+15000+2000+10000+10000/1.21+15000+5950.41*2+6000+10000</f>
        <v>127694.80280991737</v>
      </c>
      <c r="O10" s="8"/>
      <c r="P10" s="10"/>
      <c r="Q10" s="3"/>
      <c r="R10" s="10">
        <f t="shared" ref="R10:R23" si="2">+J10-N10-P10</f>
        <v>53939.099668642652</v>
      </c>
      <c r="T10" s="73">
        <v>6336.11</v>
      </c>
    </row>
    <row r="11" spans="1:20" ht="16">
      <c r="A11" s="3" t="s">
        <v>2</v>
      </c>
      <c r="B11" s="3"/>
      <c r="C11" s="3"/>
      <c r="D11" s="4">
        <v>15936</v>
      </c>
      <c r="E11" s="9">
        <f t="shared" si="0"/>
        <v>14342.4</v>
      </c>
      <c r="F11" s="59">
        <f t="shared" si="0"/>
        <v>12908.16</v>
      </c>
      <c r="G11" s="3"/>
      <c r="H11" s="64">
        <v>0.99360000000000004</v>
      </c>
      <c r="I11" s="3"/>
      <c r="J11" s="56">
        <f t="shared" si="1"/>
        <v>12890.811432959999</v>
      </c>
      <c r="K11" s="3"/>
      <c r="L11" s="10"/>
      <c r="M11" s="7"/>
      <c r="N11" s="10">
        <f>(4628.09+4628.09+1411.57)</f>
        <v>10667.75</v>
      </c>
      <c r="O11" s="8"/>
      <c r="P11" s="10"/>
      <c r="Q11" s="3"/>
      <c r="R11" s="10">
        <f t="shared" si="2"/>
        <v>2223.0614329599994</v>
      </c>
      <c r="T11" s="73">
        <v>9275.64</v>
      </c>
    </row>
    <row r="12" spans="1:20" ht="16">
      <c r="A12" s="3" t="s">
        <v>3</v>
      </c>
      <c r="B12" s="3"/>
      <c r="C12" s="3"/>
      <c r="D12" s="4">
        <v>7603</v>
      </c>
      <c r="E12" s="9">
        <f t="shared" si="0"/>
        <v>6842.7</v>
      </c>
      <c r="F12" s="59">
        <f t="shared" si="0"/>
        <v>6158.43</v>
      </c>
      <c r="G12" s="3"/>
      <c r="H12" s="64">
        <v>0.69569999999999999</v>
      </c>
      <c r="I12" s="3"/>
      <c r="J12" s="56">
        <f t="shared" si="1"/>
        <v>5764.8878477100006</v>
      </c>
      <c r="K12" s="3"/>
      <c r="L12" s="10"/>
      <c r="M12" s="7"/>
      <c r="N12" s="10"/>
      <c r="O12" s="8"/>
      <c r="P12" s="10"/>
      <c r="Q12" s="3"/>
      <c r="R12" s="10">
        <f t="shared" si="2"/>
        <v>5764.8878477100006</v>
      </c>
      <c r="T12" s="73">
        <v>0</v>
      </c>
    </row>
    <row r="13" spans="1:20" ht="16">
      <c r="A13" s="3" t="s">
        <v>4</v>
      </c>
      <c r="B13" s="3"/>
      <c r="C13" s="3"/>
      <c r="D13" s="4">
        <v>5843</v>
      </c>
      <c r="E13" s="9">
        <f t="shared" si="0"/>
        <v>5258.7</v>
      </c>
      <c r="F13" s="59">
        <f t="shared" si="0"/>
        <v>4732.83</v>
      </c>
      <c r="G13" s="3"/>
      <c r="H13" s="64">
        <v>0.60470000000000002</v>
      </c>
      <c r="I13" s="3"/>
      <c r="J13" s="56">
        <f t="shared" si="1"/>
        <v>4339.9435832099998</v>
      </c>
      <c r="K13" s="3"/>
      <c r="L13" s="10"/>
      <c r="M13" s="7"/>
      <c r="N13" s="10"/>
      <c r="O13" s="8"/>
      <c r="P13" s="10"/>
      <c r="Q13" s="3"/>
      <c r="R13" s="10">
        <f t="shared" si="2"/>
        <v>4339.9435832099998</v>
      </c>
      <c r="T13" s="73">
        <v>0</v>
      </c>
    </row>
    <row r="14" spans="1:20" ht="16">
      <c r="A14" s="3" t="s">
        <v>15</v>
      </c>
      <c r="B14" s="3"/>
      <c r="C14" s="3"/>
      <c r="D14" s="4">
        <v>43774</v>
      </c>
      <c r="E14" s="9">
        <f t="shared" si="0"/>
        <v>39396.6</v>
      </c>
      <c r="F14" s="59">
        <f t="shared" si="0"/>
        <v>35456.94</v>
      </c>
      <c r="G14" s="3"/>
      <c r="H14" s="64">
        <v>0.65649999999999997</v>
      </c>
      <c r="I14" s="3"/>
      <c r="J14" s="56">
        <f t="shared" si="1"/>
        <v>32899.253633100001</v>
      </c>
      <c r="K14" s="3"/>
      <c r="L14" s="10"/>
      <c r="M14" s="7"/>
      <c r="N14" s="10">
        <f>6252+10000</f>
        <v>16252</v>
      </c>
      <c r="O14" s="8"/>
      <c r="P14" s="10"/>
      <c r="Q14" s="3"/>
      <c r="R14" s="10">
        <f t="shared" si="2"/>
        <v>16647.253633100001</v>
      </c>
      <c r="T14" s="73">
        <v>3355.76</v>
      </c>
    </row>
    <row r="15" spans="1:20" ht="16">
      <c r="A15" s="3" t="s">
        <v>5</v>
      </c>
      <c r="B15" s="3"/>
      <c r="C15" s="3"/>
      <c r="D15" s="4">
        <v>90292</v>
      </c>
      <c r="E15" s="9">
        <f t="shared" si="0"/>
        <v>81262.8</v>
      </c>
      <c r="F15" s="59">
        <f t="shared" si="0"/>
        <v>73136.52</v>
      </c>
      <c r="G15" s="3"/>
      <c r="H15" s="64">
        <v>0.83779999999999999</v>
      </c>
      <c r="I15" s="3"/>
      <c r="J15" s="56">
        <f t="shared" si="1"/>
        <v>70645.343855760002</v>
      </c>
      <c r="K15" s="3"/>
      <c r="L15" s="10"/>
      <c r="M15" s="7"/>
      <c r="N15" s="10">
        <v>45450</v>
      </c>
      <c r="O15" s="8"/>
      <c r="P15" s="10"/>
      <c r="Q15" s="3"/>
      <c r="R15" s="10">
        <f t="shared" si="2"/>
        <v>25195.343855760002</v>
      </c>
      <c r="T15" s="73">
        <v>0</v>
      </c>
    </row>
    <row r="16" spans="1:20" ht="16">
      <c r="A16" s="3" t="s">
        <v>6</v>
      </c>
      <c r="B16" s="3"/>
      <c r="C16" s="3"/>
      <c r="D16" s="4">
        <v>31277</v>
      </c>
      <c r="E16" s="9">
        <f t="shared" si="0"/>
        <v>28149.3</v>
      </c>
      <c r="F16" s="59">
        <f t="shared" si="0"/>
        <v>25334.37</v>
      </c>
      <c r="G16" s="3"/>
      <c r="H16" s="64">
        <v>5.8799999999999998E-2</v>
      </c>
      <c r="I16" s="3"/>
      <c r="J16" s="56">
        <f t="shared" si="1"/>
        <v>20326.98110076</v>
      </c>
      <c r="K16" s="3"/>
      <c r="L16" s="10"/>
      <c r="M16" s="7"/>
      <c r="N16" s="10"/>
      <c r="O16" s="8"/>
      <c r="P16" s="10"/>
      <c r="Q16" s="3"/>
      <c r="R16" s="10">
        <f t="shared" si="2"/>
        <v>20326.98110076</v>
      </c>
      <c r="T16" s="73">
        <v>0</v>
      </c>
    </row>
    <row r="17" spans="1:20" ht="16">
      <c r="A17" s="3" t="s">
        <v>7</v>
      </c>
      <c r="B17" s="3"/>
      <c r="C17" s="3"/>
      <c r="D17" s="4">
        <v>36874</v>
      </c>
      <c r="E17" s="9">
        <f t="shared" si="0"/>
        <v>33186.6</v>
      </c>
      <c r="F17" s="59">
        <f t="shared" si="0"/>
        <v>29867.94</v>
      </c>
      <c r="G17" s="3"/>
      <c r="H17" s="64">
        <v>0.61539999999999995</v>
      </c>
      <c r="I17" s="3"/>
      <c r="J17" s="56">
        <f t="shared" si="1"/>
        <v>27455.625957959997</v>
      </c>
      <c r="K17" s="3"/>
      <c r="L17" s="10"/>
      <c r="M17" s="7"/>
      <c r="N17" s="10"/>
      <c r="O17" s="8"/>
      <c r="P17" s="10"/>
      <c r="Q17" s="3"/>
      <c r="R17" s="10">
        <f t="shared" si="2"/>
        <v>27455.625957959997</v>
      </c>
      <c r="T17" s="73">
        <v>0</v>
      </c>
    </row>
    <row r="18" spans="1:20" ht="16">
      <c r="A18" s="3" t="s">
        <v>8</v>
      </c>
      <c r="B18" s="3"/>
      <c r="C18" s="3"/>
      <c r="D18" s="4">
        <v>119552</v>
      </c>
      <c r="E18" s="9">
        <f t="shared" si="0"/>
        <v>107596.8</v>
      </c>
      <c r="F18" s="59">
        <f t="shared" si="0"/>
        <v>96837.12000000001</v>
      </c>
      <c r="G18" s="3"/>
      <c r="H18" s="64">
        <v>0.82630000000000003</v>
      </c>
      <c r="I18" s="3"/>
      <c r="J18" s="56">
        <f t="shared" si="1"/>
        <v>93304.792373760007</v>
      </c>
      <c r="K18" s="3"/>
      <c r="L18" s="10"/>
      <c r="M18" s="7"/>
      <c r="N18" s="10">
        <f>2000+850</f>
        <v>2850</v>
      </c>
      <c r="O18" s="8"/>
      <c r="P18" s="10"/>
      <c r="Q18" s="3"/>
      <c r="R18" s="10">
        <f t="shared" si="2"/>
        <v>90454.792373760007</v>
      </c>
      <c r="T18" s="73">
        <v>2000</v>
      </c>
    </row>
    <row r="19" spans="1:20" ht="16">
      <c r="A19" s="3" t="s">
        <v>9</v>
      </c>
      <c r="B19" s="3"/>
      <c r="C19" s="3"/>
      <c r="D19" s="4">
        <v>50803</v>
      </c>
      <c r="E19" s="9">
        <f t="shared" si="0"/>
        <v>45722.700000000004</v>
      </c>
      <c r="F19" s="59">
        <f t="shared" si="0"/>
        <v>41150.430000000008</v>
      </c>
      <c r="G19" s="3"/>
      <c r="H19" s="64">
        <v>0.83579999999999999</v>
      </c>
      <c r="I19" s="3"/>
      <c r="J19" s="56">
        <f t="shared" si="1"/>
        <v>39731.480872740009</v>
      </c>
      <c r="K19" s="3"/>
      <c r="L19" s="10"/>
      <c r="M19" s="7"/>
      <c r="N19" s="10"/>
      <c r="O19" s="8"/>
      <c r="P19" s="10"/>
      <c r="Q19" s="3"/>
      <c r="R19" s="10">
        <f t="shared" si="2"/>
        <v>39731.480872740009</v>
      </c>
      <c r="T19" s="73">
        <v>0</v>
      </c>
    </row>
    <row r="20" spans="1:20" ht="16">
      <c r="A20" s="3" t="s">
        <v>10</v>
      </c>
      <c r="B20" s="3"/>
      <c r="C20" s="3"/>
      <c r="D20" s="4">
        <v>58444</v>
      </c>
      <c r="E20" s="9">
        <f t="shared" si="0"/>
        <v>52599.6</v>
      </c>
      <c r="F20" s="59">
        <f t="shared" si="0"/>
        <v>47339.64</v>
      </c>
      <c r="G20" s="3"/>
      <c r="H20" s="64">
        <v>0.86229999999999996</v>
      </c>
      <c r="I20" s="3"/>
      <c r="J20" s="56">
        <f t="shared" si="1"/>
        <v>45970.719630120002</v>
      </c>
      <c r="K20" s="3"/>
      <c r="L20" s="10"/>
      <c r="M20" s="7"/>
      <c r="N20" s="10">
        <f>1025+5976.85+6000</f>
        <v>13001.85</v>
      </c>
      <c r="O20" s="8"/>
      <c r="P20" s="10"/>
      <c r="Q20" s="3"/>
      <c r="R20" s="10">
        <f t="shared" si="2"/>
        <v>32968.869630120003</v>
      </c>
      <c r="T20" s="73">
        <v>1055.1300000000001</v>
      </c>
    </row>
    <row r="21" spans="1:20" ht="16">
      <c r="A21" s="3" t="s">
        <v>11</v>
      </c>
      <c r="B21" s="3"/>
      <c r="C21" s="3"/>
      <c r="D21" s="4">
        <v>88957</v>
      </c>
      <c r="E21" s="9">
        <f t="shared" si="0"/>
        <v>80061.3</v>
      </c>
      <c r="F21" s="59">
        <f t="shared" si="0"/>
        <v>72055.17</v>
      </c>
      <c r="G21" s="3"/>
      <c r="H21" s="64">
        <v>0.9345</v>
      </c>
      <c r="I21" s="3"/>
      <c r="J21" s="56">
        <f t="shared" si="1"/>
        <v>71064.05113665</v>
      </c>
      <c r="K21" s="3"/>
      <c r="L21" s="10"/>
      <c r="M21" s="7"/>
      <c r="N21" s="10">
        <v>71064</v>
      </c>
      <c r="O21" s="8"/>
      <c r="P21" s="10"/>
      <c r="Q21" s="3"/>
      <c r="R21" s="10">
        <f t="shared" si="2"/>
        <v>5.1136649999534711E-2</v>
      </c>
      <c r="T21" s="73">
        <v>0</v>
      </c>
    </row>
    <row r="22" spans="1:20" ht="16">
      <c r="A22" s="3" t="s">
        <v>12</v>
      </c>
      <c r="B22" s="3"/>
      <c r="C22" s="3"/>
      <c r="D22" s="4">
        <v>35291</v>
      </c>
      <c r="E22" s="9">
        <f t="shared" si="0"/>
        <v>31761.9</v>
      </c>
      <c r="F22" s="59">
        <f t="shared" si="0"/>
        <v>28585.710000000003</v>
      </c>
      <c r="G22" s="3"/>
      <c r="H22" s="64">
        <v>0.81310000000000004</v>
      </c>
      <c r="I22" s="3"/>
      <c r="J22" s="56">
        <f t="shared" si="1"/>
        <v>27463.749468210004</v>
      </c>
      <c r="K22" s="3"/>
      <c r="L22" s="10"/>
      <c r="M22" s="7"/>
      <c r="N22" s="10"/>
      <c r="O22" s="8"/>
      <c r="P22" s="10"/>
      <c r="Q22" s="3"/>
      <c r="R22" s="10">
        <f t="shared" si="2"/>
        <v>27463.749468210004</v>
      </c>
      <c r="T22" s="73">
        <v>0</v>
      </c>
    </row>
    <row r="23" spans="1:20" ht="16">
      <c r="A23" s="3" t="s">
        <v>13</v>
      </c>
      <c r="B23" s="3"/>
      <c r="C23" s="3"/>
      <c r="D23" s="4">
        <v>70048</v>
      </c>
      <c r="E23" s="11">
        <f>+D23*0.9</f>
        <v>63043.200000000004</v>
      </c>
      <c r="F23" s="60">
        <f>+E23*0.9</f>
        <v>56738.880000000005</v>
      </c>
      <c r="G23" s="3"/>
      <c r="H23" s="65">
        <v>0.82310000000000005</v>
      </c>
      <c r="I23" s="3"/>
      <c r="J23" s="57">
        <f t="shared" si="1"/>
        <v>54631.087346880005</v>
      </c>
      <c r="K23" s="3"/>
      <c r="L23" s="12"/>
      <c r="M23" s="7"/>
      <c r="N23" s="12"/>
      <c r="O23" s="8"/>
      <c r="P23" s="12"/>
      <c r="Q23" s="3"/>
      <c r="R23" s="12">
        <f t="shared" si="2"/>
        <v>54631.087346880005</v>
      </c>
      <c r="T23" s="74">
        <v>0</v>
      </c>
    </row>
    <row r="24" spans="1:20" ht="16">
      <c r="A24" s="3"/>
      <c r="B24" s="3"/>
      <c r="C24" s="3"/>
      <c r="D24" s="4"/>
      <c r="E24" s="13"/>
      <c r="F24" s="13"/>
      <c r="G24" s="3"/>
      <c r="H24" s="3"/>
      <c r="I24" s="3"/>
      <c r="J24" s="3"/>
      <c r="K24" s="3"/>
      <c r="L24" s="8"/>
      <c r="M24" s="8"/>
      <c r="N24" s="8"/>
      <c r="O24" s="8"/>
      <c r="P24" s="8"/>
      <c r="Q24" s="3"/>
      <c r="R24" s="8"/>
      <c r="T24" s="41"/>
    </row>
    <row r="25" spans="1:20" ht="16">
      <c r="A25" s="3"/>
      <c r="B25" s="3"/>
      <c r="C25" s="3"/>
      <c r="D25" s="4">
        <f>SUM(D9:D23)</f>
        <v>965290</v>
      </c>
      <c r="E25" s="14">
        <f>SUM(E9:E23)</f>
        <v>868761</v>
      </c>
      <c r="F25" s="15">
        <f>SUM(F9:F23)</f>
        <v>781884.90000000014</v>
      </c>
      <c r="G25" s="3"/>
      <c r="H25" s="3"/>
      <c r="I25" s="3"/>
      <c r="J25" s="15">
        <f>SUM(J9:J23)</f>
        <v>754721.97606486012</v>
      </c>
      <c r="K25" s="3"/>
      <c r="L25" s="16">
        <f>SUM(L9:L24)</f>
        <v>0</v>
      </c>
      <c r="M25" s="8"/>
      <c r="N25" s="16">
        <f>SUM(N9:N24)</f>
        <v>334980.40280991734</v>
      </c>
      <c r="O25" s="8"/>
      <c r="P25" s="16">
        <f>SUM(P9:P24)</f>
        <v>0</v>
      </c>
      <c r="Q25" s="3"/>
      <c r="R25" s="16">
        <f>+J25-N25-P25</f>
        <v>419741.57325494278</v>
      </c>
      <c r="T25" s="70">
        <f>SUM(T9:T24)</f>
        <v>51326.57</v>
      </c>
    </row>
    <row r="26" spans="1:20" ht="16">
      <c r="A26" s="3"/>
      <c r="B26" s="3"/>
      <c r="C26" s="3"/>
      <c r="D26" s="4"/>
      <c r="E26" s="17"/>
      <c r="F26" s="1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8"/>
      <c r="T26" s="41"/>
    </row>
    <row r="27" spans="1:20" ht="16">
      <c r="A27" s="3" t="s">
        <v>17</v>
      </c>
      <c r="B27" s="3"/>
      <c r="C27" s="3"/>
      <c r="D27" s="4"/>
      <c r="E27" s="19"/>
      <c r="F27" s="20">
        <f>+E25-F25</f>
        <v>86876.09999999986</v>
      </c>
      <c r="G27" s="3"/>
      <c r="H27" s="66">
        <v>0.86699999999999999</v>
      </c>
      <c r="I27" s="3"/>
      <c r="J27" s="68">
        <f t="shared" ref="J27:J29" si="3">-(100%-H27)*21%*F27+F27</f>
        <v>84449.65052699986</v>
      </c>
      <c r="K27" s="3"/>
      <c r="L27" s="3"/>
      <c r="M27" s="3"/>
      <c r="N27" s="3"/>
      <c r="O27" s="3"/>
      <c r="P27" s="3"/>
      <c r="Q27" s="3"/>
      <c r="R27" s="8"/>
      <c r="T27" s="41"/>
    </row>
    <row r="28" spans="1:20" ht="16">
      <c r="A28" s="3"/>
      <c r="B28" s="3"/>
      <c r="C28" s="3"/>
      <c r="D28" s="3"/>
      <c r="E28" s="3"/>
      <c r="F28" s="21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8"/>
      <c r="T28" s="41"/>
    </row>
    <row r="29" spans="1:20" ht="16">
      <c r="A29" s="3" t="s">
        <v>16</v>
      </c>
      <c r="B29" s="3"/>
      <c r="C29" s="3"/>
      <c r="D29" s="3"/>
      <c r="E29" s="22"/>
      <c r="F29" s="67">
        <f>110000+43438.1</f>
        <v>153438.1</v>
      </c>
      <c r="G29" s="3"/>
      <c r="H29" s="66">
        <v>0.86699999999999999</v>
      </c>
      <c r="I29" s="3"/>
      <c r="J29" s="68">
        <f t="shared" si="3"/>
        <v>149152.573867</v>
      </c>
      <c r="K29" s="3"/>
      <c r="L29" s="16"/>
      <c r="M29" s="3"/>
      <c r="N29" s="16">
        <f>16750+5250+8000+3500+10000</f>
        <v>43500</v>
      </c>
      <c r="O29" s="8"/>
      <c r="P29" s="16"/>
      <c r="Q29" s="3"/>
      <c r="R29" s="16">
        <f>+J29-N29-P29</f>
        <v>105652.573867</v>
      </c>
      <c r="T29" s="70">
        <v>13393.32</v>
      </c>
    </row>
    <row r="30" spans="1:20" ht="16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8"/>
      <c r="T30" s="41"/>
    </row>
    <row r="31" spans="1:20" ht="16">
      <c r="E31" s="13"/>
      <c r="F31" s="23">
        <f>+F29+F25</f>
        <v>935323.00000000012</v>
      </c>
      <c r="G31" s="3"/>
      <c r="H31" s="3"/>
      <c r="I31" s="3"/>
      <c r="J31" s="3"/>
      <c r="K31" s="3"/>
      <c r="L31" s="16">
        <f>SUM(L25:L30)</f>
        <v>0</v>
      </c>
      <c r="M31" s="8"/>
      <c r="N31" s="16">
        <f>+N29+N25</f>
        <v>378480.40280991734</v>
      </c>
      <c r="O31" s="8"/>
      <c r="P31" s="75">
        <f>+P29+P25</f>
        <v>0</v>
      </c>
      <c r="Q31" s="3"/>
      <c r="R31" s="16">
        <f>+R29+R25</f>
        <v>525394.14712194283</v>
      </c>
      <c r="T31" s="70">
        <f>+T29+T25</f>
        <v>64719.89</v>
      </c>
    </row>
    <row r="32" spans="1:20">
      <c r="T32" s="41"/>
    </row>
    <row r="33" spans="1:20" ht="16">
      <c r="R33" s="7"/>
      <c r="T33" s="41"/>
    </row>
    <row r="34" spans="1:20">
      <c r="A34" s="78" t="s">
        <v>34</v>
      </c>
      <c r="B34" s="78" t="s">
        <v>35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7"/>
      <c r="T34" s="41"/>
    </row>
    <row r="35" spans="1:20">
      <c r="T35" s="41"/>
    </row>
    <row r="38" spans="1:20">
      <c r="N38" s="1"/>
    </row>
  </sheetData>
  <mergeCells count="2">
    <mergeCell ref="B4:C4"/>
    <mergeCell ref="B5:C5"/>
  </mergeCells>
  <phoneticPr fontId="8" type="noConversion"/>
  <pageMargins left="0.75" right="0.75" top="1" bottom="1" header="0.5" footer="0.5"/>
  <pageSetup paperSize="9" scale="72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K24"/>
  <sheetViews>
    <sheetView workbookViewId="0">
      <selection activeCell="F38" sqref="F38"/>
    </sheetView>
  </sheetViews>
  <sheetFormatPr baseColWidth="10" defaultRowHeight="15" x14ac:dyDescent="0"/>
  <cols>
    <col min="4" max="4" width="0" hidden="1" customWidth="1"/>
    <col min="5" max="5" width="14.6640625" hidden="1" customWidth="1"/>
    <col min="6" max="6" width="14.5" customWidth="1"/>
    <col min="7" max="7" width="3.83203125" customWidth="1"/>
    <col min="9" max="9" width="4.5" hidden="1" customWidth="1"/>
    <col min="10" max="10" width="0" hidden="1" customWidth="1"/>
    <col min="11" max="11" width="4.5" customWidth="1"/>
    <col min="12" max="12" width="17.83203125" customWidth="1"/>
    <col min="13" max="13" width="3.6640625" customWidth="1"/>
    <col min="14" max="14" width="17.5" customWidth="1"/>
    <col min="15" max="15" width="4" customWidth="1"/>
    <col min="16" max="16" width="15" customWidth="1"/>
    <col min="17" max="17" width="11.5" customWidth="1"/>
  </cols>
  <sheetData>
    <row r="2" spans="1:37" ht="30">
      <c r="A2" s="27" t="s">
        <v>14</v>
      </c>
      <c r="B2" s="28"/>
      <c r="C2" s="28"/>
      <c r="D2" s="28"/>
      <c r="E2" s="29"/>
      <c r="F2" s="32" t="s">
        <v>18</v>
      </c>
      <c r="G2" s="28"/>
      <c r="H2" s="31" t="s">
        <v>25</v>
      </c>
      <c r="I2" s="28"/>
      <c r="J2" s="30" t="s">
        <v>19</v>
      </c>
      <c r="K2" s="28"/>
      <c r="L2" s="31" t="s">
        <v>28</v>
      </c>
      <c r="M2" s="28"/>
      <c r="N2" s="30" t="s">
        <v>29</v>
      </c>
      <c r="O2" s="28"/>
      <c r="P2" s="30" t="s">
        <v>26</v>
      </c>
      <c r="Q2" s="38" t="s">
        <v>27</v>
      </c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7"/>
    </row>
    <row r="4" spans="1:37" ht="16">
      <c r="A4" s="3" t="s">
        <v>0</v>
      </c>
      <c r="B4" s="3"/>
      <c r="C4" s="3"/>
      <c r="D4" s="4">
        <v>83852</v>
      </c>
      <c r="E4" s="5">
        <f>+D4*0.9</f>
        <v>75466.8</v>
      </c>
      <c r="F4" s="5">
        <f>+E4*0.9</f>
        <v>67920.12000000001</v>
      </c>
      <c r="G4" s="3"/>
      <c r="H4" s="24">
        <v>0.83</v>
      </c>
      <c r="I4" s="3"/>
      <c r="J4" s="6"/>
      <c r="K4" s="7"/>
      <c r="L4" s="6">
        <f>+Totaal!N9+Totaal!P9</f>
        <v>48000</v>
      </c>
      <c r="M4" s="8"/>
      <c r="N4" s="6">
        <f>+L4-P4</f>
        <v>18696.07</v>
      </c>
      <c r="P4" s="39">
        <f t="shared" ref="P4:P5" si="0">SUM(Q4:AE4)</f>
        <v>29303.93</v>
      </c>
      <c r="Q4" s="41">
        <v>10617.75</v>
      </c>
      <c r="R4" s="41">
        <v>7123.88</v>
      </c>
      <c r="S4" s="41">
        <v>11562.3</v>
      </c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</row>
    <row r="5" spans="1:37" ht="16">
      <c r="A5" s="42" t="s">
        <v>1</v>
      </c>
      <c r="B5" s="42"/>
      <c r="C5" s="42"/>
      <c r="D5" s="43">
        <v>226744</v>
      </c>
      <c r="E5" s="44">
        <f t="shared" ref="E5:F17" si="1">+D5*0.9</f>
        <v>204069.6</v>
      </c>
      <c r="F5" s="44">
        <f t="shared" si="1"/>
        <v>183662.64</v>
      </c>
      <c r="G5" s="42"/>
      <c r="H5" s="45">
        <v>0.88</v>
      </c>
      <c r="I5" s="42"/>
      <c r="J5" s="46"/>
      <c r="K5" s="47"/>
      <c r="L5" s="46">
        <f>+Totaal!N10+Totaal!P10</f>
        <v>127694.80280991737</v>
      </c>
      <c r="M5" s="48"/>
      <c r="N5" s="46">
        <f t="shared" ref="N5:N18" si="2">+L5-P5</f>
        <v>119923.79280991737</v>
      </c>
      <c r="O5" s="49"/>
      <c r="P5" s="50">
        <f t="shared" si="0"/>
        <v>7771.01</v>
      </c>
      <c r="Q5" s="51">
        <v>7259.76</v>
      </c>
      <c r="R5" s="51">
        <v>511.25</v>
      </c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41"/>
      <c r="AI5" s="41"/>
      <c r="AJ5" s="41"/>
      <c r="AK5" s="41"/>
    </row>
    <row r="6" spans="1:37" ht="16">
      <c r="A6" s="3" t="s">
        <v>2</v>
      </c>
      <c r="B6" s="3"/>
      <c r="C6" s="3"/>
      <c r="D6" s="4">
        <v>15936</v>
      </c>
      <c r="E6" s="9">
        <f t="shared" si="1"/>
        <v>14342.4</v>
      </c>
      <c r="F6" s="9">
        <f t="shared" si="1"/>
        <v>12908.16</v>
      </c>
      <c r="G6" s="3"/>
      <c r="H6" s="25">
        <v>1</v>
      </c>
      <c r="I6" s="3"/>
      <c r="J6" s="10"/>
      <c r="K6" s="7"/>
      <c r="L6" s="10">
        <f>+Totaal!N11+Totaal!P11</f>
        <v>10667.75</v>
      </c>
      <c r="M6" s="8"/>
      <c r="N6" s="10">
        <f t="shared" si="2"/>
        <v>-532.25</v>
      </c>
      <c r="P6" s="34">
        <f>SUM(Q6:AG6)</f>
        <v>11200</v>
      </c>
      <c r="Q6" s="41">
        <v>5600</v>
      </c>
      <c r="R6" s="41">
        <v>5600</v>
      </c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</row>
    <row r="7" spans="1:37" ht="16">
      <c r="A7" s="42" t="s">
        <v>3</v>
      </c>
      <c r="B7" s="42"/>
      <c r="C7" s="42"/>
      <c r="D7" s="43">
        <v>7603</v>
      </c>
      <c r="E7" s="44">
        <f t="shared" si="1"/>
        <v>6842.7</v>
      </c>
      <c r="F7" s="44">
        <f t="shared" si="1"/>
        <v>6158.43</v>
      </c>
      <c r="G7" s="42"/>
      <c r="H7" s="45">
        <v>0.72</v>
      </c>
      <c r="I7" s="42"/>
      <c r="J7" s="46"/>
      <c r="K7" s="47"/>
      <c r="L7" s="46">
        <f>+Totaal!N12+Totaal!P12</f>
        <v>0</v>
      </c>
      <c r="M7" s="48"/>
      <c r="N7" s="46">
        <f t="shared" si="2"/>
        <v>0</v>
      </c>
      <c r="O7" s="49"/>
      <c r="P7" s="50">
        <f t="shared" ref="P7:P18" si="3">SUM(Q7:AE7)</f>
        <v>0</v>
      </c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41"/>
      <c r="AI7" s="41"/>
      <c r="AJ7" s="41"/>
      <c r="AK7" s="41"/>
    </row>
    <row r="8" spans="1:37" ht="16">
      <c r="A8" s="3" t="s">
        <v>4</v>
      </c>
      <c r="B8" s="3"/>
      <c r="C8" s="3"/>
      <c r="D8" s="4">
        <v>5843</v>
      </c>
      <c r="E8" s="9">
        <f t="shared" si="1"/>
        <v>5258.7</v>
      </c>
      <c r="F8" s="9">
        <f t="shared" si="1"/>
        <v>4732.83</v>
      </c>
      <c r="G8" s="3"/>
      <c r="H8" s="25">
        <v>0.43</v>
      </c>
      <c r="I8" s="3"/>
      <c r="J8" s="10"/>
      <c r="K8" s="7"/>
      <c r="L8" s="10">
        <f>+Totaal!N13+Totaal!P13</f>
        <v>0</v>
      </c>
      <c r="M8" s="8"/>
      <c r="N8" s="10">
        <f t="shared" si="2"/>
        <v>0</v>
      </c>
      <c r="P8" s="34">
        <f t="shared" si="3"/>
        <v>0</v>
      </c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</row>
    <row r="9" spans="1:37" ht="16">
      <c r="A9" s="42" t="s">
        <v>15</v>
      </c>
      <c r="B9" s="42"/>
      <c r="C9" s="42"/>
      <c r="D9" s="43">
        <v>43774</v>
      </c>
      <c r="E9" s="44">
        <f t="shared" si="1"/>
        <v>39396.6</v>
      </c>
      <c r="F9" s="44">
        <f t="shared" si="1"/>
        <v>35456.94</v>
      </c>
      <c r="G9" s="42"/>
      <c r="H9" s="45">
        <v>0.26</v>
      </c>
      <c r="I9" s="42"/>
      <c r="J9" s="46"/>
      <c r="K9" s="47"/>
      <c r="L9" s="46">
        <f>+Totaal!N14+Totaal!P14</f>
        <v>16252</v>
      </c>
      <c r="M9" s="48"/>
      <c r="N9" s="46">
        <f t="shared" si="2"/>
        <v>12469.54</v>
      </c>
      <c r="O9" s="49"/>
      <c r="P9" s="50">
        <f t="shared" si="3"/>
        <v>3782.46</v>
      </c>
      <c r="Q9" s="51">
        <v>3782.46</v>
      </c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41"/>
      <c r="AI9" s="41"/>
      <c r="AJ9" s="41"/>
      <c r="AK9" s="41"/>
    </row>
    <row r="10" spans="1:37" ht="16">
      <c r="A10" s="3" t="s">
        <v>5</v>
      </c>
      <c r="B10" s="3"/>
      <c r="C10" s="3"/>
      <c r="D10" s="4">
        <v>90292</v>
      </c>
      <c r="E10" s="9">
        <f t="shared" si="1"/>
        <v>81262.8</v>
      </c>
      <c r="F10" s="9">
        <f t="shared" si="1"/>
        <v>73136.52</v>
      </c>
      <c r="G10" s="3"/>
      <c r="H10" s="25">
        <v>0.66</v>
      </c>
      <c r="I10" s="3"/>
      <c r="J10" s="10"/>
      <c r="K10" s="7"/>
      <c r="L10" s="10">
        <f>+Totaal!N15+Totaal!P15</f>
        <v>45450</v>
      </c>
      <c r="M10" s="8"/>
      <c r="N10" s="10">
        <f t="shared" si="2"/>
        <v>45450</v>
      </c>
      <c r="P10" s="34">
        <f t="shared" si="3"/>
        <v>0</v>
      </c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</row>
    <row r="11" spans="1:37" ht="16">
      <c r="A11" s="42" t="s">
        <v>6</v>
      </c>
      <c r="B11" s="42"/>
      <c r="C11" s="42"/>
      <c r="D11" s="43">
        <v>31277</v>
      </c>
      <c r="E11" s="44">
        <f t="shared" si="1"/>
        <v>28149.3</v>
      </c>
      <c r="F11" s="44">
        <f t="shared" si="1"/>
        <v>25334.37</v>
      </c>
      <c r="G11" s="42"/>
      <c r="H11" s="45">
        <v>0.02</v>
      </c>
      <c r="I11" s="42"/>
      <c r="J11" s="46"/>
      <c r="K11" s="47"/>
      <c r="L11" s="46">
        <f>+Totaal!N16+Totaal!P16</f>
        <v>0</v>
      </c>
      <c r="M11" s="48"/>
      <c r="N11" s="46">
        <f t="shared" si="2"/>
        <v>0</v>
      </c>
      <c r="O11" s="49"/>
      <c r="P11" s="50">
        <f t="shared" si="3"/>
        <v>0</v>
      </c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41"/>
      <c r="AI11" s="41"/>
      <c r="AJ11" s="41"/>
      <c r="AK11" s="41"/>
    </row>
    <row r="12" spans="1:37" ht="16">
      <c r="A12" s="3" t="s">
        <v>7</v>
      </c>
      <c r="B12" s="3"/>
      <c r="C12" s="3"/>
      <c r="D12" s="4">
        <v>36874</v>
      </c>
      <c r="E12" s="9">
        <f t="shared" si="1"/>
        <v>33186.6</v>
      </c>
      <c r="F12" s="9">
        <f t="shared" si="1"/>
        <v>29867.94</v>
      </c>
      <c r="G12" s="3"/>
      <c r="H12" s="25">
        <v>0.39</v>
      </c>
      <c r="I12" s="3"/>
      <c r="J12" s="10"/>
      <c r="K12" s="7"/>
      <c r="L12" s="10">
        <f>+Totaal!N17+Totaal!P17</f>
        <v>0</v>
      </c>
      <c r="M12" s="8"/>
      <c r="N12" s="10">
        <f t="shared" si="2"/>
        <v>0</v>
      </c>
      <c r="P12" s="34">
        <f t="shared" si="3"/>
        <v>0</v>
      </c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</row>
    <row r="13" spans="1:37" ht="16">
      <c r="A13" s="42" t="s">
        <v>8</v>
      </c>
      <c r="B13" s="42"/>
      <c r="C13" s="42"/>
      <c r="D13" s="43">
        <v>119552</v>
      </c>
      <c r="E13" s="44">
        <f t="shared" si="1"/>
        <v>107596.8</v>
      </c>
      <c r="F13" s="44">
        <f t="shared" si="1"/>
        <v>96837.12000000001</v>
      </c>
      <c r="G13" s="42"/>
      <c r="H13" s="45">
        <v>0.61</v>
      </c>
      <c r="I13" s="42"/>
      <c r="J13" s="46"/>
      <c r="K13" s="47"/>
      <c r="L13" s="46">
        <f>+Totaal!N18+Totaal!P18</f>
        <v>2850</v>
      </c>
      <c r="M13" s="48"/>
      <c r="N13" s="46">
        <f t="shared" si="2"/>
        <v>850</v>
      </c>
      <c r="O13" s="49"/>
      <c r="P13" s="50">
        <f t="shared" si="3"/>
        <v>2000</v>
      </c>
      <c r="Q13" s="51">
        <v>2000</v>
      </c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41"/>
      <c r="AI13" s="41"/>
      <c r="AJ13" s="41"/>
      <c r="AK13" s="41"/>
    </row>
    <row r="14" spans="1:37" ht="16">
      <c r="A14" s="3" t="s">
        <v>9</v>
      </c>
      <c r="B14" s="3"/>
      <c r="C14" s="3"/>
      <c r="D14" s="4">
        <v>50803</v>
      </c>
      <c r="E14" s="9">
        <f t="shared" si="1"/>
        <v>45722.700000000004</v>
      </c>
      <c r="F14" s="9">
        <f t="shared" si="1"/>
        <v>41150.430000000008</v>
      </c>
      <c r="G14" s="3"/>
      <c r="H14" s="25">
        <v>0.75</v>
      </c>
      <c r="I14" s="3"/>
      <c r="J14" s="10"/>
      <c r="K14" s="7"/>
      <c r="L14" s="10">
        <f>+Totaal!N19+Totaal!P19</f>
        <v>0</v>
      </c>
      <c r="M14" s="8"/>
      <c r="N14" s="10">
        <f t="shared" si="2"/>
        <v>0</v>
      </c>
      <c r="P14" s="34">
        <f t="shared" si="3"/>
        <v>0</v>
      </c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</row>
    <row r="15" spans="1:37" ht="16">
      <c r="A15" s="42" t="s">
        <v>10</v>
      </c>
      <c r="B15" s="42"/>
      <c r="C15" s="42"/>
      <c r="D15" s="43">
        <v>58444</v>
      </c>
      <c r="E15" s="44">
        <f t="shared" si="1"/>
        <v>52599.6</v>
      </c>
      <c r="F15" s="44">
        <f t="shared" si="1"/>
        <v>47339.64</v>
      </c>
      <c r="G15" s="42"/>
      <c r="H15" s="45">
        <v>0.63</v>
      </c>
      <c r="I15" s="42"/>
      <c r="J15" s="46"/>
      <c r="K15" s="47"/>
      <c r="L15" s="46">
        <f>+Totaal!N20+Totaal!P20</f>
        <v>13001.85</v>
      </c>
      <c r="M15" s="48"/>
      <c r="N15" s="46">
        <f t="shared" si="2"/>
        <v>11761.6</v>
      </c>
      <c r="O15" s="49"/>
      <c r="P15" s="50">
        <f t="shared" si="3"/>
        <v>1240.25</v>
      </c>
      <c r="Q15" s="51">
        <v>1240.25</v>
      </c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41"/>
      <c r="AI15" s="41"/>
      <c r="AJ15" s="41"/>
      <c r="AK15" s="41"/>
    </row>
    <row r="16" spans="1:37" ht="16">
      <c r="A16" s="3" t="s">
        <v>11</v>
      </c>
      <c r="B16" s="3"/>
      <c r="C16" s="3"/>
      <c r="D16" s="4">
        <v>88957</v>
      </c>
      <c r="E16" s="9">
        <f t="shared" si="1"/>
        <v>80061.3</v>
      </c>
      <c r="F16" s="9">
        <f t="shared" si="1"/>
        <v>72055.17</v>
      </c>
      <c r="G16" s="3"/>
      <c r="H16" s="25">
        <v>0.93</v>
      </c>
      <c r="I16" s="3"/>
      <c r="J16" s="10"/>
      <c r="K16" s="7"/>
      <c r="L16" s="10">
        <f>+Totaal!N21+Totaal!P21</f>
        <v>71064</v>
      </c>
      <c r="M16" s="8"/>
      <c r="N16" s="10">
        <f t="shared" si="2"/>
        <v>71064</v>
      </c>
      <c r="P16" s="34">
        <f t="shared" si="3"/>
        <v>0</v>
      </c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</row>
    <row r="17" spans="1:37" ht="16">
      <c r="A17" s="42" t="s">
        <v>12</v>
      </c>
      <c r="B17" s="42"/>
      <c r="C17" s="42"/>
      <c r="D17" s="43">
        <v>35291</v>
      </c>
      <c r="E17" s="44">
        <f t="shared" si="1"/>
        <v>31761.9</v>
      </c>
      <c r="F17" s="44">
        <f t="shared" si="1"/>
        <v>28585.710000000003</v>
      </c>
      <c r="G17" s="42"/>
      <c r="H17" s="45">
        <v>0.51</v>
      </c>
      <c r="I17" s="42"/>
      <c r="J17" s="46"/>
      <c r="K17" s="47"/>
      <c r="L17" s="46">
        <f>+Totaal!N22+Totaal!P22</f>
        <v>0</v>
      </c>
      <c r="M17" s="48"/>
      <c r="N17" s="46">
        <f t="shared" si="2"/>
        <v>0</v>
      </c>
      <c r="O17" s="49"/>
      <c r="P17" s="50">
        <f t="shared" si="3"/>
        <v>0</v>
      </c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41"/>
      <c r="AI17" s="41"/>
      <c r="AJ17" s="41"/>
      <c r="AK17" s="41"/>
    </row>
    <row r="18" spans="1:37" ht="16">
      <c r="A18" s="3" t="s">
        <v>13</v>
      </c>
      <c r="B18" s="3"/>
      <c r="C18" s="3"/>
      <c r="D18" s="4">
        <v>70048</v>
      </c>
      <c r="E18" s="11">
        <f>+D18*0.9</f>
        <v>63043.200000000004</v>
      </c>
      <c r="F18" s="11">
        <f>+E18*0.9</f>
        <v>56738.880000000005</v>
      </c>
      <c r="G18" s="3"/>
      <c r="H18" s="26">
        <v>0.55000000000000004</v>
      </c>
      <c r="I18" s="3"/>
      <c r="J18" s="12"/>
      <c r="K18" s="7"/>
      <c r="L18" s="12">
        <f>+Totaal!N23+Totaal!P23</f>
        <v>0</v>
      </c>
      <c r="M18" s="8"/>
      <c r="N18" s="12">
        <f t="shared" si="2"/>
        <v>0</v>
      </c>
      <c r="P18" s="40">
        <f t="shared" si="3"/>
        <v>0</v>
      </c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</row>
    <row r="19" spans="1:37" ht="16">
      <c r="A19" s="42"/>
      <c r="B19" s="42"/>
      <c r="C19" s="42"/>
      <c r="D19" s="43"/>
      <c r="E19" s="52"/>
      <c r="F19" s="52"/>
      <c r="G19" s="42"/>
      <c r="H19" s="42"/>
      <c r="I19" s="42"/>
      <c r="J19" s="48"/>
      <c r="K19" s="48"/>
      <c r="L19" s="48"/>
      <c r="M19" s="48"/>
      <c r="N19" s="48"/>
      <c r="O19" s="49"/>
      <c r="P19" s="49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41"/>
      <c r="AI19" s="41"/>
      <c r="AJ19" s="41"/>
      <c r="AK19" s="41"/>
    </row>
    <row r="20" spans="1:37" ht="16">
      <c r="A20" s="3"/>
      <c r="B20" s="3"/>
      <c r="C20" s="3"/>
      <c r="D20" s="4">
        <f>SUM(D4:D18)</f>
        <v>965290</v>
      </c>
      <c r="E20" s="14">
        <f>SUM(E4:E18)</f>
        <v>868761</v>
      </c>
      <c r="F20" s="15">
        <f>SUM(F4:F18)</f>
        <v>781884.90000000014</v>
      </c>
      <c r="G20" s="3"/>
      <c r="H20" s="3"/>
      <c r="I20" s="3"/>
      <c r="J20" s="16">
        <f>SUM(J4:J19)</f>
        <v>0</v>
      </c>
      <c r="K20" s="8"/>
      <c r="L20" s="16">
        <f>SUM(L4:L19)</f>
        <v>334980.40280991734</v>
      </c>
      <c r="M20" s="8"/>
      <c r="N20" s="16">
        <f>SUM(N4:N19)</f>
        <v>279682.75280991738</v>
      </c>
      <c r="P20" s="16">
        <f>SUM(P4:P19)</f>
        <v>55297.65</v>
      </c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</row>
    <row r="21" spans="1:37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41"/>
      <c r="AI21" s="41"/>
      <c r="AJ21" s="41"/>
      <c r="AK21" s="41"/>
    </row>
    <row r="22" spans="1:37" ht="16">
      <c r="A22" s="3" t="s">
        <v>16</v>
      </c>
      <c r="B22" s="3"/>
      <c r="C22" s="3"/>
      <c r="D22" s="3"/>
      <c r="E22" s="22"/>
      <c r="F22" s="53">
        <f>110000+43438.1</f>
        <v>153438.1</v>
      </c>
      <c r="G22" s="3"/>
      <c r="H22" s="33">
        <v>0.69</v>
      </c>
      <c r="I22" s="3"/>
      <c r="J22" s="16">
        <f>40000*1.21+3500*1.21+10000*1.21</f>
        <v>64735</v>
      </c>
      <c r="K22" s="3"/>
      <c r="L22" s="16">
        <f>+Totaal!N29+Totaal!P29</f>
        <v>43500</v>
      </c>
      <c r="M22" s="8"/>
      <c r="N22" s="16">
        <f t="shared" ref="N22" si="4">+L22-P22</f>
        <v>32147.5</v>
      </c>
      <c r="P22" s="35">
        <f t="shared" ref="P22" si="5">SUM(Q22:AE22)</f>
        <v>11352.5</v>
      </c>
      <c r="Q22" s="41">
        <v>6352.5</v>
      </c>
      <c r="R22" s="41">
        <v>5000</v>
      </c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</row>
    <row r="23" spans="1:37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41"/>
      <c r="AI23" s="41"/>
      <c r="AJ23" s="41"/>
      <c r="AK23" s="41"/>
    </row>
    <row r="24" spans="1:37" ht="16">
      <c r="F24" s="54">
        <f>+F22+F20</f>
        <v>935323.00000000012</v>
      </c>
      <c r="L24" s="16">
        <f>+L22+L20</f>
        <v>378480.40280991734</v>
      </c>
      <c r="M24" s="8"/>
      <c r="N24" s="16">
        <f>+N22+N20</f>
        <v>311830.25280991738</v>
      </c>
      <c r="O24" s="8"/>
      <c r="P24" s="16">
        <f>+P22+P20</f>
        <v>66650.149999999994</v>
      </c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</row>
  </sheetData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Totaal</vt:lpstr>
      <vt:lpstr>Facturatie</vt:lpstr>
    </vt:vector>
  </TitlesOfParts>
  <Company>Kastanje Vastgoed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van Kampen</dc:creator>
  <cp:lastModifiedBy>Kim van Kampen</cp:lastModifiedBy>
  <cp:lastPrinted>2015-12-01T11:45:24Z</cp:lastPrinted>
  <dcterms:created xsi:type="dcterms:W3CDTF">2015-04-07T13:59:10Z</dcterms:created>
  <dcterms:modified xsi:type="dcterms:W3CDTF">2015-12-01T11:45:39Z</dcterms:modified>
</cp:coreProperties>
</file>